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DiffusionCoefficientCalculator" sheetId="1" r:id="rId1"/>
    <sheet name="Solvent Data, Calculation" sheetId="2" r:id="rId2"/>
  </sheets>
  <definedNames/>
  <calcPr fullCalcOnLoad="1"/>
</workbook>
</file>

<file path=xl/comments1.xml><?xml version="1.0" encoding="utf-8"?>
<comments xmlns="http://schemas.openxmlformats.org/spreadsheetml/2006/main">
  <authors>
    <author>Rob Evans</author>
  </authors>
  <commentList>
    <comment ref="B8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 xml:space="preserve">Sample Temperature: set to 298 K
</t>
        </r>
        <r>
          <rPr>
            <sz val="9"/>
            <rFont val="Calibri"/>
            <family val="2"/>
          </rPr>
          <t xml:space="preserve">
if you change this, you will need to change the viscosity aaccordingly</t>
        </r>
      </text>
    </comment>
    <comment ref="B10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Enter molecular weight of solute/ g mol</t>
        </r>
        <r>
          <rPr>
            <b/>
            <vertAlign val="superscript"/>
            <sz val="12"/>
            <rFont val="Calibri"/>
            <family val="0"/>
          </rPr>
          <t>-1</t>
        </r>
      </text>
    </comment>
    <comment ref="B13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Predicted diffusion coefficient/ m</t>
        </r>
        <r>
          <rPr>
            <b/>
            <vertAlign val="superscript"/>
            <sz val="12"/>
            <rFont val="Calibri"/>
            <family val="0"/>
          </rPr>
          <t>2</t>
        </r>
        <r>
          <rPr>
            <b/>
            <sz val="12"/>
            <rFont val="Calibri"/>
            <family val="0"/>
          </rPr>
          <t xml:space="preserve"> s</t>
        </r>
        <r>
          <rPr>
            <b/>
            <vertAlign val="superscript"/>
            <sz val="12"/>
            <rFont val="Calibri"/>
            <family val="0"/>
          </rPr>
          <t>-1</t>
        </r>
      </text>
    </comment>
    <comment ref="B5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Calculation requires solute MW and the solvent used and predicts D of solute</t>
        </r>
      </text>
    </comment>
    <comment ref="B7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Choose solvent from the list here</t>
        </r>
      </text>
    </comment>
    <comment ref="B17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Calculation requires experimental D and the solvent used and estimates MW of solute</t>
        </r>
      </text>
    </comment>
    <comment ref="B19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Choose solvent from the list here</t>
        </r>
      </text>
    </comment>
    <comment ref="B20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 xml:space="preserve">Sample Temperature: set to 298 K
</t>
        </r>
        <r>
          <rPr>
            <sz val="9"/>
            <rFont val="Calibri"/>
            <family val="2"/>
          </rPr>
          <t xml:space="preserve">
if you change this, you will need to change the viscosity aaccordingly</t>
        </r>
      </text>
    </comment>
    <comment ref="B22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Enter experimental diffusion coefficient/ m</t>
        </r>
        <r>
          <rPr>
            <b/>
            <vertAlign val="superscript"/>
            <sz val="12"/>
            <rFont val="Calibri"/>
            <family val="0"/>
          </rPr>
          <t>2</t>
        </r>
        <r>
          <rPr>
            <b/>
            <sz val="12"/>
            <rFont val="Calibri"/>
            <family val="0"/>
          </rPr>
          <t xml:space="preserve"> s</t>
        </r>
        <r>
          <rPr>
            <b/>
            <vertAlign val="superscript"/>
            <sz val="12"/>
            <rFont val="Calibri"/>
            <family val="0"/>
          </rPr>
          <t>-1</t>
        </r>
      </text>
    </comment>
    <comment ref="B25" authorId="0">
      <text>
        <r>
          <rPr>
            <b/>
            <sz val="9"/>
            <rFont val="Calibri"/>
            <family val="2"/>
          </rPr>
          <t>Rob Evans:</t>
        </r>
        <r>
          <rPr>
            <sz val="9"/>
            <rFont val="Calibri"/>
            <family val="2"/>
          </rPr>
          <t xml:space="preserve">
</t>
        </r>
        <r>
          <rPr>
            <b/>
            <sz val="12"/>
            <rFont val="Calibri"/>
            <family val="0"/>
          </rPr>
          <t>Predicted molecumar weight of solute / g mol</t>
        </r>
        <r>
          <rPr>
            <b/>
            <vertAlign val="superscript"/>
            <sz val="12"/>
            <rFont val="Calibri"/>
            <family val="0"/>
          </rPr>
          <t>-1</t>
        </r>
      </text>
    </comment>
  </commentList>
</comments>
</file>

<file path=xl/sharedStrings.xml><?xml version="1.0" encoding="utf-8"?>
<sst xmlns="http://schemas.openxmlformats.org/spreadsheetml/2006/main" count="77" uniqueCount="59">
  <si>
    <t>Diffusion Coefficient Calculator RE 2012</t>
  </si>
  <si>
    <t>Sample:</t>
  </si>
  <si>
    <t>MW:</t>
  </si>
  <si>
    <t>Solvent:</t>
  </si>
  <si>
    <t>D2O</t>
  </si>
  <si>
    <t>MW</t>
  </si>
  <si>
    <t>density</t>
  </si>
  <si>
    <t>g mol-1</t>
  </si>
  <si>
    <t>g cm-3</t>
  </si>
  <si>
    <t>kg m-1 s-1</t>
  </si>
  <si>
    <t>viscosity (Dn)</t>
  </si>
  <si>
    <t>Solvent</t>
  </si>
  <si>
    <t>Type of Calculation</t>
  </si>
  <si>
    <t>Diffusion Coefficient:</t>
  </si>
  <si>
    <t>rsolv</t>
  </si>
  <si>
    <t>Solute</t>
  </si>
  <si>
    <t>rsolu</t>
  </si>
  <si>
    <t>Test Sample</t>
  </si>
  <si>
    <t>M --&gt; D</t>
  </si>
  <si>
    <t>Solvent radius</t>
  </si>
  <si>
    <t>Solute radius</t>
  </si>
  <si>
    <t>CALCULATION</t>
  </si>
  <si>
    <t>alpha</t>
  </si>
  <si>
    <t>rsolv/rsolu</t>
  </si>
  <si>
    <t>fGW</t>
  </si>
  <si>
    <t>DMSO-d6</t>
  </si>
  <si>
    <t>toluene-d8</t>
  </si>
  <si>
    <t>CDCl3</t>
  </si>
  <si>
    <t>experiment T</t>
  </si>
  <si>
    <t>Experimental T</t>
  </si>
  <si>
    <t>viscosity</t>
  </si>
  <si>
    <t>M--&gt;D</t>
  </si>
  <si>
    <t>m2 s-1</t>
  </si>
  <si>
    <t>S-E term</t>
  </si>
  <si>
    <t>&lt;kT/6*pi*visc&gt;</t>
  </si>
  <si>
    <t>Measured D</t>
  </si>
  <si>
    <t>molecular weight</t>
  </si>
  <si>
    <t>D--&gt;M</t>
  </si>
  <si>
    <t>^3</t>
  </si>
  <si>
    <t>^2</t>
  </si>
  <si>
    <t>^1</t>
  </si>
  <si>
    <t>^0</t>
  </si>
  <si>
    <t>*measured D</t>
  </si>
  <si>
    <t>coefficients of cubic equation</t>
  </si>
  <si>
    <t>d</t>
  </si>
  <si>
    <t>Q</t>
  </si>
  <si>
    <t>R</t>
  </si>
  <si>
    <t>S</t>
  </si>
  <si>
    <t>T</t>
  </si>
  <si>
    <t>D --&gt; M</t>
  </si>
  <si>
    <t>Cardano Solution of Cubic Equation</t>
  </si>
  <si>
    <t>Predicted MW</t>
  </si>
  <si>
    <t>DO NOT TOUCH ANY OF THIS</t>
  </si>
  <si>
    <t>Solvent data</t>
  </si>
  <si>
    <t>Calculations</t>
  </si>
  <si>
    <t>Diffusion coefficient</t>
  </si>
  <si>
    <t>Diffusion Coefficient</t>
  </si>
  <si>
    <t>methanol-d4</t>
  </si>
  <si>
    <t>user-defined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</si>
</sst>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E+00"/>
    <numFmt numFmtId="166" formatCode="0.0"/>
    <numFmt numFmtId="167" formatCode="0.0000E+00"/>
  </numFmts>
  <fonts count="24"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0"/>
    </font>
    <font>
      <sz val="9"/>
      <name val="Calibri"/>
      <family val="2"/>
    </font>
    <font>
      <b/>
      <sz val="9"/>
      <name val="Calibri"/>
      <family val="2"/>
    </font>
    <font>
      <b/>
      <sz val="12"/>
      <name val="Calibri"/>
      <family val="0"/>
    </font>
    <font>
      <b/>
      <vertAlign val="superscript"/>
      <sz val="12"/>
      <name val="Calibri"/>
      <family val="0"/>
    </font>
    <font>
      <b/>
      <sz val="24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b/>
      <sz val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13" fillId="16" borderId="0" applyNumberFormat="0" applyBorder="0" applyAlignment="0" applyProtection="0"/>
    <xf numFmtId="0" fontId="17" fillId="11" borderId="1" applyNumberFormat="0" applyAlignment="0" applyProtection="0"/>
    <xf numFmtId="0" fontId="1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3" borderId="1" applyNumberFormat="0" applyAlignment="0" applyProtection="0"/>
    <xf numFmtId="0" fontId="18" fillId="0" borderId="6" applyNumberFormat="0" applyFill="0" applyAlignment="0" applyProtection="0"/>
    <xf numFmtId="0" fontId="14" fillId="19" borderId="0" applyNumberFormat="0" applyBorder="0" applyAlignment="0" applyProtection="0"/>
    <xf numFmtId="0" fontId="0" fillId="20" borderId="7" applyNumberFormat="0" applyFont="0" applyAlignment="0" applyProtection="0"/>
    <xf numFmtId="0" fontId="16" fillId="11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3" sqref="D23"/>
    </sheetView>
  </sheetViews>
  <sheetFormatPr defaultColWidth="11.00390625" defaultRowHeight="15.75"/>
  <cols>
    <col min="1" max="1" width="18.625" style="0" customWidth="1"/>
    <col min="2" max="2" width="12.125" style="0" bestFit="1" customWidth="1"/>
    <col min="5" max="5" width="13.875" style="0" customWidth="1"/>
    <col min="6" max="6" width="14.00390625" style="0" customWidth="1"/>
  </cols>
  <sheetData>
    <row r="1" ht="15.75">
      <c r="A1" s="5" t="s">
        <v>0</v>
      </c>
    </row>
    <row r="2" ht="15.75">
      <c r="E2" s="1"/>
    </row>
    <row r="3" spans="1:2" ht="15.75">
      <c r="A3" s="1" t="s">
        <v>1</v>
      </c>
      <c r="B3" t="s">
        <v>17</v>
      </c>
    </row>
    <row r="4" ht="15.75">
      <c r="A4" s="1"/>
    </row>
    <row r="5" spans="1:6" ht="15.75">
      <c r="A5" s="1" t="s">
        <v>12</v>
      </c>
      <c r="B5" s="1" t="s">
        <v>18</v>
      </c>
      <c r="F5" s="1"/>
    </row>
    <row r="7" spans="1:6" ht="15.75">
      <c r="A7" s="1" t="s">
        <v>3</v>
      </c>
      <c r="B7" t="s">
        <v>57</v>
      </c>
      <c r="F7" s="1"/>
    </row>
    <row r="8" spans="1:2" ht="15.75">
      <c r="A8" s="1" t="s">
        <v>29</v>
      </c>
      <c r="B8">
        <v>298</v>
      </c>
    </row>
    <row r="9" ht="15.75">
      <c r="A9" s="1"/>
    </row>
    <row r="10" spans="1:6" ht="15.75">
      <c r="A10" s="1" t="s">
        <v>2</v>
      </c>
      <c r="B10">
        <v>250</v>
      </c>
      <c r="F10" s="1"/>
    </row>
    <row r="11" ht="15.75">
      <c r="A11" s="4" t="s">
        <v>7</v>
      </c>
    </row>
    <row r="12" ht="15.75">
      <c r="A12" s="4"/>
    </row>
    <row r="13" spans="1:2" ht="15.75">
      <c r="A13" s="1" t="s">
        <v>13</v>
      </c>
      <c r="B13" s="2">
        <f>'Solvent Data, Calculation'!B32</f>
        <v>9.471288624761686E-10</v>
      </c>
    </row>
    <row r="14" ht="15.75">
      <c r="A14" s="4" t="s">
        <v>32</v>
      </c>
    </row>
    <row r="16" spans="1:2" ht="15.75">
      <c r="A16" s="1"/>
      <c r="B16" s="1"/>
    </row>
    <row r="17" spans="1:2" ht="15.75">
      <c r="A17" s="1" t="s">
        <v>12</v>
      </c>
      <c r="B17" s="1" t="s">
        <v>49</v>
      </c>
    </row>
    <row r="19" spans="1:2" ht="15.75">
      <c r="A19" s="1" t="s">
        <v>3</v>
      </c>
      <c r="B19" t="s">
        <v>57</v>
      </c>
    </row>
    <row r="20" spans="1:2" ht="15.75">
      <c r="A20" s="1" t="s">
        <v>29</v>
      </c>
      <c r="B20">
        <v>298</v>
      </c>
    </row>
    <row r="21" ht="15.75">
      <c r="A21" s="1"/>
    </row>
    <row r="22" spans="1:2" ht="15.75">
      <c r="A22" s="1" t="s">
        <v>56</v>
      </c>
      <c r="B22" s="2">
        <v>5E-10</v>
      </c>
    </row>
    <row r="23" ht="15.75">
      <c r="A23" s="4" t="s">
        <v>32</v>
      </c>
    </row>
    <row r="25" spans="1:2" ht="15.75">
      <c r="A25" s="1" t="s">
        <v>51</v>
      </c>
      <c r="B25" s="7">
        <f>'Solvent Data, Calculation'!H39</f>
        <v>1078.0334624939405</v>
      </c>
    </row>
    <row r="26" ht="15.75">
      <c r="A26" s="4" t="s">
        <v>7</v>
      </c>
    </row>
  </sheetData>
  <sheetProtection/>
  <dataValidations count="2">
    <dataValidation type="list" allowBlank="1" showInputMessage="1" showErrorMessage="1" sqref="G7">
      <formula1>DiffusionCoefficientCalculator!$A$4:$A$9</formula1>
    </dataValidation>
    <dataValidation type="list" allowBlank="1" showInputMessage="1" showErrorMessage="1" sqref="B7 B19">
      <formula1>'Solvent Data, Calculation'!$A$5:$A$10</formula1>
    </dataValidation>
  </dataValidation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workbookViewId="0" topLeftCell="A1">
      <selection activeCell="F9" sqref="F9"/>
    </sheetView>
  </sheetViews>
  <sheetFormatPr defaultColWidth="11.00390625" defaultRowHeight="15.75"/>
  <cols>
    <col min="1" max="1" width="20.125" style="0" customWidth="1"/>
    <col min="2" max="2" width="12.125" style="0" bestFit="1" customWidth="1"/>
    <col min="3" max="3" width="13.125" style="0" customWidth="1"/>
    <col min="4" max="4" width="12.125" style="0" bestFit="1" customWidth="1"/>
    <col min="6" max="6" width="13.875" style="0" customWidth="1"/>
    <col min="8" max="8" width="15.125" style="0" customWidth="1"/>
    <col min="9" max="9" width="11.875" style="0" customWidth="1"/>
    <col min="12" max="12" width="11.875" style="0" customWidth="1"/>
    <col min="13" max="13" width="14.625" style="0" customWidth="1"/>
    <col min="14" max="14" width="12.125" style="0" bestFit="1" customWidth="1"/>
  </cols>
  <sheetData>
    <row r="1" ht="42.75" customHeight="1">
      <c r="A1" s="9" t="s">
        <v>52</v>
      </c>
    </row>
    <row r="2" ht="15">
      <c r="A2" s="5" t="s">
        <v>53</v>
      </c>
    </row>
    <row r="3" spans="2:4" ht="15">
      <c r="B3" s="1" t="s">
        <v>5</v>
      </c>
      <c r="C3" s="1" t="s">
        <v>10</v>
      </c>
      <c r="D3" s="1" t="s">
        <v>6</v>
      </c>
    </row>
    <row r="4" spans="2:4" ht="15">
      <c r="B4" t="s">
        <v>7</v>
      </c>
      <c r="C4" t="s">
        <v>9</v>
      </c>
      <c r="D4" t="s">
        <v>8</v>
      </c>
    </row>
    <row r="5" spans="1:4" ht="15">
      <c r="A5" t="s">
        <v>4</v>
      </c>
      <c r="B5">
        <v>20.02</v>
      </c>
      <c r="C5" s="2">
        <v>0.0011</v>
      </c>
      <c r="D5" s="3">
        <v>1.104</v>
      </c>
    </row>
    <row r="6" spans="1:4" ht="15">
      <c r="A6" t="s">
        <v>57</v>
      </c>
      <c r="B6">
        <v>36.07</v>
      </c>
      <c r="C6" s="2">
        <v>0.000612</v>
      </c>
      <c r="D6" s="3">
        <v>0.888</v>
      </c>
    </row>
    <row r="7" spans="1:4" ht="15">
      <c r="A7" t="s">
        <v>25</v>
      </c>
      <c r="B7">
        <v>84.17</v>
      </c>
      <c r="C7" s="2">
        <v>0.00215</v>
      </c>
      <c r="D7" s="3">
        <v>1.184</v>
      </c>
    </row>
    <row r="8" spans="1:4" ht="15">
      <c r="A8" t="s">
        <v>26</v>
      </c>
      <c r="B8">
        <v>100.19</v>
      </c>
      <c r="C8" s="2">
        <v>0.000602</v>
      </c>
      <c r="D8" s="3">
        <v>0.932</v>
      </c>
    </row>
    <row r="9" spans="1:4" ht="15">
      <c r="A9" t="s">
        <v>27</v>
      </c>
      <c r="B9">
        <v>120.38</v>
      </c>
      <c r="C9" s="2">
        <v>0.000544</v>
      </c>
      <c r="D9" s="3">
        <v>1.5</v>
      </c>
    </row>
    <row r="10" ht="15">
      <c r="A10" t="s">
        <v>58</v>
      </c>
    </row>
    <row r="12" ht="15">
      <c r="A12" s="5" t="s">
        <v>54</v>
      </c>
    </row>
    <row r="14" spans="1:9" ht="15">
      <c r="A14" s="5" t="s">
        <v>21</v>
      </c>
      <c r="B14" s="5" t="s">
        <v>31</v>
      </c>
      <c r="F14" s="5"/>
      <c r="G14" s="5"/>
      <c r="H14" s="5" t="s">
        <v>21</v>
      </c>
      <c r="I14" s="5" t="s">
        <v>37</v>
      </c>
    </row>
    <row r="15" spans="1:8" ht="15">
      <c r="A15" s="1" t="s">
        <v>19</v>
      </c>
      <c r="H15" s="1" t="s">
        <v>19</v>
      </c>
    </row>
    <row r="16" ht="15">
      <c r="F16" s="1"/>
    </row>
    <row r="17" spans="1:11" ht="15">
      <c r="A17" s="1" t="s">
        <v>11</v>
      </c>
      <c r="B17" s="1" t="s">
        <v>5</v>
      </c>
      <c r="C17" s="1" t="s">
        <v>30</v>
      </c>
      <c r="D17" s="1" t="s">
        <v>14</v>
      </c>
      <c r="H17" s="1" t="s">
        <v>11</v>
      </c>
      <c r="I17" s="1" t="s">
        <v>5</v>
      </c>
      <c r="J17" s="1" t="s">
        <v>30</v>
      </c>
      <c r="K17" s="1" t="s">
        <v>14</v>
      </c>
    </row>
    <row r="18" spans="1:11" ht="15">
      <c r="A18" t="str">
        <f>DiffusionCoefficientCalculator!B7</f>
        <v>methanol-d4</v>
      </c>
      <c r="B18">
        <f>VLOOKUP(DiffusionCoefficientCalculator!B7,A5:D10,2,0)</f>
        <v>36.07</v>
      </c>
      <c r="C18">
        <f>VLOOKUP(DiffusionCoefficientCalculator!B7,A5:D10,3,0)</f>
        <v>0.000612</v>
      </c>
      <c r="D18" s="6">
        <f>((3*B18*0.001)/(4*PI()*6.022E+23*619))^(1/3)</f>
        <v>2.8480135044858233E-10</v>
      </c>
      <c r="H18" t="str">
        <f>DiffusionCoefficientCalculator!B19</f>
        <v>methanol-d4</v>
      </c>
      <c r="I18">
        <f>VLOOKUP(DiffusionCoefficientCalculator!B19,A5:D10,2,0)</f>
        <v>36.07</v>
      </c>
      <c r="J18">
        <f>VLOOKUP(DiffusionCoefficientCalculator!B19,A5:D10,3,0)</f>
        <v>0.000612</v>
      </c>
      <c r="K18" s="6">
        <f>((3*I18*0.001)/(4*PI()*6.022E+23*619))^(1/3)</f>
        <v>2.8480135044858233E-10</v>
      </c>
    </row>
    <row r="20" spans="1:9" ht="15">
      <c r="A20" s="1" t="s">
        <v>20</v>
      </c>
      <c r="H20" s="1" t="s">
        <v>28</v>
      </c>
      <c r="I20">
        <f>DiffusionCoefficientCalculator!B8</f>
        <v>298</v>
      </c>
    </row>
    <row r="22" spans="1:9" ht="15">
      <c r="A22" s="1" t="s">
        <v>15</v>
      </c>
      <c r="B22" s="1" t="s">
        <v>5</v>
      </c>
      <c r="C22" s="1"/>
      <c r="D22" s="1" t="s">
        <v>16</v>
      </c>
      <c r="H22" s="1" t="s">
        <v>35</v>
      </c>
      <c r="I22" s="2">
        <f>DiffusionCoefficientCalculator!B22</f>
        <v>5E-10</v>
      </c>
    </row>
    <row r="23" spans="1:9" ht="15">
      <c r="A23" t="str">
        <f>DiffusionCoefficientCalculator!B3</f>
        <v>Test Sample</v>
      </c>
      <c r="B23">
        <f>DiffusionCoefficientCalculator!B10</f>
        <v>250</v>
      </c>
      <c r="D23" s="6">
        <f>((3*B23*0.001)/(4*PI()*6.022E+23*619))^(1/3)</f>
        <v>5.430085481462441E-10</v>
      </c>
      <c r="H23" s="1"/>
      <c r="I23" s="2"/>
    </row>
    <row r="24" ht="15">
      <c r="H24" s="1" t="s">
        <v>33</v>
      </c>
    </row>
    <row r="25" spans="1:9" ht="15">
      <c r="A25" s="1" t="s">
        <v>22</v>
      </c>
      <c r="B25" s="6">
        <f>D18/D23</f>
        <v>0.5244877846230132</v>
      </c>
      <c r="H25" t="s">
        <v>34</v>
      </c>
      <c r="I25" s="2">
        <f>(1.38E-23*I20)/(6*PI()*J18)</f>
        <v>3.564862679581211E-19</v>
      </c>
    </row>
    <row r="26" spans="1:9" ht="15">
      <c r="A26" s="1" t="s">
        <v>23</v>
      </c>
      <c r="H26" s="1" t="s">
        <v>42</v>
      </c>
      <c r="I26" s="2">
        <f>I25/I22</f>
        <v>7.129725359162422E-10</v>
      </c>
    </row>
    <row r="28" spans="1:11" ht="15">
      <c r="A28" s="1" t="s">
        <v>24</v>
      </c>
      <c r="B28" s="6">
        <f>(1.5*B25+1/(1+B25))^-1</f>
        <v>0.6931497445320584</v>
      </c>
      <c r="H28" s="5" t="s">
        <v>43</v>
      </c>
      <c r="K28" s="5" t="s">
        <v>50</v>
      </c>
    </row>
    <row r="29" spans="8:15" ht="15">
      <c r="H29" s="1" t="s">
        <v>38</v>
      </c>
      <c r="I29" s="8">
        <v>1</v>
      </c>
      <c r="K29" t="s">
        <v>45</v>
      </c>
      <c r="L29" s="2">
        <f>(3*I31-(I30*I30))/3</f>
        <v>-3.6569349961413796E-19</v>
      </c>
      <c r="N29" t="s">
        <v>47</v>
      </c>
      <c r="O29" s="2">
        <f>(-L30/2+SQRT(L31))^(1/3)</f>
        <v>4.94705510084353E-10</v>
      </c>
    </row>
    <row r="30" spans="1:15" ht="15">
      <c r="A30" s="1" t="s">
        <v>28</v>
      </c>
      <c r="B30">
        <f>DiffusionCoefficientCalculator!B8</f>
        <v>298</v>
      </c>
      <c r="H30" s="1" t="s">
        <v>39</v>
      </c>
      <c r="I30" s="8">
        <f>K18-I26</f>
        <v>-4.281711854676599E-10</v>
      </c>
      <c r="K30" t="s">
        <v>46</v>
      </c>
      <c r="L30" s="2">
        <f>((2*I30^3)-(9*I30*I31)+(27*I32))/27</f>
        <v>-1.3603158692048579E-28</v>
      </c>
      <c r="N30" t="s">
        <v>48</v>
      </c>
      <c r="O30" s="2">
        <f>(-L30/2-SQRT(L31))^(1/3)</f>
        <v>2.46404842315034E-10</v>
      </c>
    </row>
    <row r="31" spans="8:13" ht="15">
      <c r="H31" s="1" t="s">
        <v>40</v>
      </c>
      <c r="I31" s="8">
        <f>-1.5*K18*I26</f>
        <v>-3.0458331159254424E-19</v>
      </c>
      <c r="K31" s="4" t="s">
        <v>44</v>
      </c>
      <c r="L31" s="2">
        <f>(L30^2)/4+(L29^3)/27</f>
        <v>2.814858292508227E-57</v>
      </c>
      <c r="M31" t="str">
        <f>IF(L31&gt;0,"One Real Root","check your equations")</f>
        <v>One Real Root</v>
      </c>
    </row>
    <row r="32" spans="1:11" ht="15">
      <c r="A32" s="1" t="s">
        <v>55</v>
      </c>
      <c r="B32" s="2">
        <f>(1.38E-23*B30)/(6*PI()*B28*C18*D23)</f>
        <v>9.471288624761686E-10</v>
      </c>
      <c r="H32" s="1" t="s">
        <v>41</v>
      </c>
      <c r="I32" s="8">
        <f>-1.5*K18*K18*I26</f>
        <v>-8.674573846565794E-29</v>
      </c>
      <c r="K32" s="2"/>
    </row>
    <row r="33" ht="15">
      <c r="I33" s="2"/>
    </row>
    <row r="34" ht="15">
      <c r="H34" s="1" t="s">
        <v>16</v>
      </c>
    </row>
    <row r="35" spans="8:14" ht="15">
      <c r="H35" s="2">
        <f>O29+O30-(I30/3)</f>
        <v>8.838340808886069E-10</v>
      </c>
      <c r="N35" s="2"/>
    </row>
    <row r="38" spans="8:11" ht="15">
      <c r="H38" s="1" t="s">
        <v>36</v>
      </c>
      <c r="K38" s="2"/>
    </row>
    <row r="39" ht="15">
      <c r="H39" s="7">
        <f>(H35^3*6.022E+23*619*(4/3)*PI())*1000</f>
        <v>1078.0334624939405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Evans</dc:creator>
  <cp:keywords/>
  <dc:description/>
  <cp:lastModifiedBy>Gareth Morris</cp:lastModifiedBy>
  <dcterms:created xsi:type="dcterms:W3CDTF">2012-10-31T11:04:24Z</dcterms:created>
  <dcterms:modified xsi:type="dcterms:W3CDTF">2012-11-21T18:13:43Z</dcterms:modified>
  <cp:category/>
  <cp:version/>
  <cp:contentType/>
  <cp:contentStatus/>
</cp:coreProperties>
</file>